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<sst xmlns="http://schemas.openxmlformats.org/spreadsheetml/2006/main" count="35" uniqueCount="31">
  <si>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ENTER RUNNER DATA BELOW:</t>
  </si>
  <si>
    <t>Gap:</t>
  </si>
  <si>
    <t>Inches</t>
  </si>
  <si>
    <t>Diameter:</t>
  </si>
  <si>
    <t>R2:</t>
  </si>
  <si>
    <t>Meters</t>
  </si>
  <si>
    <t>Vent Diameter:</t>
  </si>
  <si>
    <t>R1:</t>
  </si>
  <si>
    <t>H:</t>
  </si>
  <si>
    <t>Constants:</t>
  </si>
  <si>
    <t>Mu:</t>
  </si>
  <si>
    <t>PI:</t>
  </si>
  <si>
    <t>Inches2m:</t>
  </si>
  <si>
    <t>Rpm2rad:</t>
  </si>
  <si>
    <t>Nmtolbft:</t>
  </si>
  <si>
    <t>Hptolfps:</t>
  </si>
  <si>
    <t>Ventfact:</t>
  </si>
  <si>
    <t>Numrun:</t>
  </si>
  <si>
    <t>Diskstp:</t>
  </si>
  <si>
    <t>Runner disc count independent parameters:</t>
  </si>
  <si>
    <t>Mindiscs:</t>
  </si>
  <si>
    <t>HORSEPOWER-ELECTRIC VALUES</t>
  </si>
  <si>
    <t>Ndiscs</t>
  </si>
  <si>
    <t>W</t>
  </si>
  <si>
    <t>Vtheta</t>
  </si>
  <si>
    <t>Gamma</t>
  </si>
  <si>
    <t>PD</t>
  </si>
  <si>
    <t>Rev</t>
  </si>
  <si>
    <t>Numrev:</t>
  </si>
  <si>
    <t>Revstp:</t>
  </si>
  <si>
    <t>Minrevs: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</si>
</sst>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00"/>
    <numFmt numFmtId="167" formatCode="0.0000"/>
    <numFmt numFmtId="168" formatCode="0"/>
    <numFmt numFmtId="169" formatCode="0.0"/>
    <numFmt numFmtId="170" formatCode="0.00"/>
  </numFmts>
  <fonts count="11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i/>
      <u val="single"/>
      <sz val="10"/>
      <name val="Bitstream Vera Sans"/>
      <family val="2"/>
    </font>
    <font>
      <u val="single"/>
      <sz val="10"/>
      <name val="Bitstream Vera Sans"/>
      <family val="2"/>
    </font>
    <font>
      <b/>
      <i/>
      <sz val="10"/>
      <name val="Bitstream Vera Sans"/>
      <family val="2"/>
    </font>
    <font>
      <i/>
      <sz val="8"/>
      <name val="Bitstream Vera Sans"/>
      <family val="2"/>
    </font>
    <font>
      <sz val="6.8"/>
      <name val="Bitstream Vera Sans"/>
      <family val="5"/>
    </font>
    <font>
      <sz val="7.9"/>
      <name val="Bitstream Vera Sans"/>
      <family val="5"/>
    </font>
    <font>
      <sz val="10.2"/>
      <name val="Bitstream Vera Sans"/>
      <family val="5"/>
    </font>
    <font>
      <sz val="14.8"/>
      <name val="Bitstream Vera Sans"/>
      <family val="5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Alignment="1">
      <alignment horizontal="center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3" borderId="0" xfId="0" applyNumberFormat="1" applyFont="1" applyFill="1" applyAlignment="1">
      <alignment horizontal="right"/>
    </xf>
    <xf numFmtId="164" fontId="0" fillId="3" borderId="0" xfId="0" applyFill="1" applyAlignment="1">
      <alignment horizontal="center"/>
    </xf>
    <xf numFmtId="164" fontId="2" fillId="4" borderId="0" xfId="0" applyFont="1" applyFill="1" applyAlignment="1">
      <alignment horizontal="right"/>
    </xf>
    <xf numFmtId="164" fontId="0" fillId="4" borderId="0" xfId="0" applyFill="1" applyAlignment="1">
      <alignment horizontal="center"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9" fontId="0" fillId="5" borderId="0" xfId="0" applyNumberFormat="1" applyFill="1" applyAlignment="1">
      <alignment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8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rPr>
              <a:t>Tesla Turbine Runner HP-elec Calculations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Sheet1!$J$27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Sheet1!$J$28:$J$37</c:f>
              <c:numCache/>
            </c:numRef>
          </c:val>
          <c:smooth val="0"/>
        </c:ser>
        <c:ser>
          <c:idx val="1"/>
          <c:order val="1"/>
          <c:tx>
            <c:strRef>
              <c:f>Sheet1!$K$27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Sheet1!$K$28:$K$37</c:f>
              <c:numCache/>
            </c:numRef>
          </c:val>
          <c:smooth val="0"/>
        </c:ser>
        <c:ser>
          <c:idx val="2"/>
          <c:order val="2"/>
          <c:tx>
            <c:strRef>
              <c:f>Sheet1!$L$27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Sheet1!$L$28:$L$37</c:f>
              <c:numCache/>
            </c:numRef>
          </c:val>
          <c:smooth val="0"/>
        </c:ser>
        <c:ser>
          <c:idx val="3"/>
          <c:order val="3"/>
          <c:tx>
            <c:strRef>
              <c:f>Sheet1!$M$27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Sheet1!$M$28:$M$37</c:f>
              <c:numCache/>
            </c:numRef>
          </c:val>
          <c:smooth val="0"/>
        </c:ser>
        <c:ser>
          <c:idx val="4"/>
          <c:order val="4"/>
          <c:tx>
            <c:strRef>
              <c:f>Sheet1!$N$27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Sheet1!$N$28:$N$37</c:f>
              <c:numCache/>
            </c:numRef>
          </c:val>
          <c:smooth val="0"/>
        </c:ser>
        <c:axId val="43349812"/>
        <c:axId val="54603989"/>
      </c:line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RPM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54603989"/>
        <c:crossesAt val="0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HP-Electric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3349812"/>
        <c:crossesAt val="1"/>
        <c:crossBetween val="midCat"/>
        <c:dispUnits/>
      </c:valAx>
      <c:spPr>
        <a:solidFill>
          <a:srgbClr val="E6FF00"/>
        </a:solidFill>
        <a:ln w="3175">
          <a:noFill/>
        </a:ln>
      </c:spPr>
    </c:plotArea>
    <c:legend>
      <c:legendPos val="r"/>
      <c:layout/>
      <c:overlay val="0"/>
      <c:spPr>
        <a:solidFill>
          <a:srgbClr val="E6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114300</xdr:rowOff>
    </xdr:from>
    <xdr:to>
      <xdr:col>14</xdr:col>
      <xdr:colOff>257175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733800" y="266700"/>
        <a:ext cx="5457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B18" sqref="B18"/>
    </sheetView>
  </sheetViews>
  <sheetFormatPr defaultColWidth="9.140625" defaultRowHeight="12.75"/>
  <cols>
    <col min="1" max="16384" width="9.57421875" style="1" customWidth="1"/>
  </cols>
  <sheetData>
    <row r="1" spans="1:17" ht="12">
      <c r="A1" s="2" t="s">
        <v>0</v>
      </c>
      <c r="B1" s="3"/>
      <c r="C1" s="3"/>
      <c r="D1" s="3"/>
      <c r="M1"/>
      <c r="N1"/>
      <c r="O1"/>
      <c r="P1"/>
      <c r="Q1"/>
    </row>
    <row r="2" spans="1:18" ht="12">
      <c r="A2" s="2"/>
      <c r="B2" s="3"/>
      <c r="C2" s="3"/>
      <c r="D2" s="3"/>
      <c r="F2"/>
      <c r="G2"/>
      <c r="H2"/>
      <c r="I2"/>
      <c r="M2"/>
      <c r="N2"/>
      <c r="O2"/>
      <c r="P2"/>
      <c r="Q2"/>
      <c r="R2"/>
    </row>
    <row r="3" spans="1:18" ht="12">
      <c r="A3" s="4"/>
      <c r="B3" s="5" t="s">
        <v>1</v>
      </c>
      <c r="C3" s="6">
        <v>0.02</v>
      </c>
      <c r="D3" s="2" t="s">
        <v>2</v>
      </c>
      <c r="F3"/>
      <c r="G3"/>
      <c r="H3"/>
      <c r="I3"/>
      <c r="M3"/>
      <c r="N3"/>
      <c r="O3"/>
      <c r="P3"/>
      <c r="Q3"/>
      <c r="R3"/>
    </row>
    <row r="4" spans="1:18" ht="12">
      <c r="A4" s="4"/>
      <c r="B4" s="5" t="s">
        <v>3</v>
      </c>
      <c r="C4" s="6">
        <v>9.75</v>
      </c>
      <c r="D4" s="2" t="s">
        <v>2</v>
      </c>
      <c r="F4"/>
      <c r="G4"/>
      <c r="H4"/>
      <c r="I4"/>
      <c r="M4"/>
      <c r="N4"/>
      <c r="O4"/>
      <c r="P4"/>
      <c r="Q4"/>
      <c r="R4"/>
    </row>
    <row r="5" spans="1:18" ht="12">
      <c r="A5"/>
      <c r="B5"/>
      <c r="C5"/>
      <c r="F5"/>
      <c r="G5"/>
      <c r="H5"/>
      <c r="I5"/>
      <c r="M5"/>
      <c r="N5"/>
      <c r="O5"/>
      <c r="P5"/>
      <c r="Q5"/>
      <c r="R5"/>
    </row>
    <row r="6" spans="1:18" ht="12">
      <c r="A6"/>
      <c r="B6" s="7" t="s">
        <v>4</v>
      </c>
      <c r="C6" s="8">
        <f>(B17*C4/2)</f>
        <v>0.12382500000000002</v>
      </c>
      <c r="D6" s="9" t="s">
        <v>5</v>
      </c>
      <c r="F6"/>
      <c r="G6"/>
      <c r="H6"/>
      <c r="I6"/>
      <c r="M6"/>
      <c r="N6"/>
      <c r="O6"/>
      <c r="P6"/>
      <c r="Q6"/>
      <c r="R6"/>
    </row>
    <row r="7" spans="1:18" ht="12">
      <c r="A7"/>
      <c r="B7" s="10" t="s">
        <v>6</v>
      </c>
      <c r="C7" s="8">
        <f>B21*C4</f>
        <v>4.74825</v>
      </c>
      <c r="D7" s="9" t="s">
        <v>2</v>
      </c>
      <c r="E7"/>
      <c r="F7"/>
      <c r="G7"/>
      <c r="H7"/>
      <c r="I7"/>
      <c r="M7"/>
      <c r="N7"/>
      <c r="O7"/>
      <c r="P7"/>
      <c r="Q7"/>
      <c r="R7"/>
    </row>
    <row r="8" spans="2:18" ht="12">
      <c r="B8" s="7" t="s">
        <v>7</v>
      </c>
      <c r="C8" s="8">
        <f>(B17*C7/2)</f>
        <v>0.060302775</v>
      </c>
      <c r="D8" s="9" t="s">
        <v>5</v>
      </c>
      <c r="E8"/>
      <c r="F8"/>
      <c r="G8"/>
      <c r="H8"/>
      <c r="I8"/>
      <c r="M8"/>
      <c r="N8"/>
      <c r="O8"/>
      <c r="P8"/>
      <c r="Q8"/>
      <c r="R8"/>
    </row>
    <row r="9" spans="1:18" ht="12">
      <c r="A9"/>
      <c r="B9" s="7" t="s">
        <v>8</v>
      </c>
      <c r="C9" s="8">
        <f>(B17*C3)</f>
        <v>0.0005080000000000001</v>
      </c>
      <c r="D9" s="9" t="s">
        <v>5</v>
      </c>
      <c r="E9"/>
      <c r="F9"/>
      <c r="G9"/>
      <c r="H9"/>
      <c r="I9"/>
      <c r="M9"/>
      <c r="N9"/>
      <c r="O9"/>
      <c r="P9"/>
      <c r="Q9"/>
      <c r="R9"/>
    </row>
    <row r="10" spans="1:18" ht="12">
      <c r="A10"/>
      <c r="B10"/>
      <c r="C10"/>
      <c r="D10"/>
      <c r="E10"/>
      <c r="F10"/>
      <c r="G10"/>
      <c r="H10"/>
      <c r="I10"/>
      <c r="M10"/>
      <c r="N10"/>
      <c r="O10"/>
      <c r="P10"/>
      <c r="Q10"/>
      <c r="R10"/>
    </row>
    <row r="11" spans="1:18" ht="12">
      <c r="A11"/>
      <c r="B11"/>
      <c r="C11"/>
      <c r="D11"/>
      <c r="E11"/>
      <c r="F11"/>
      <c r="G11"/>
      <c r="H11"/>
      <c r="I11"/>
      <c r="M11"/>
      <c r="N11"/>
      <c r="O11"/>
      <c r="P11"/>
      <c r="Q11"/>
      <c r="R11"/>
    </row>
    <row r="12" spans="1:18" ht="12">
      <c r="A12"/>
      <c r="B12"/>
      <c r="C12"/>
      <c r="D12"/>
      <c r="E12"/>
      <c r="F12"/>
      <c r="G12"/>
      <c r="H12"/>
      <c r="I12"/>
      <c r="M12"/>
      <c r="N12"/>
      <c r="O12"/>
      <c r="P12"/>
      <c r="Q12"/>
      <c r="R12"/>
    </row>
    <row r="13" spans="1:18" ht="12">
      <c r="A13" s="11" t="s">
        <v>9</v>
      </c>
      <c r="B13"/>
      <c r="C13"/>
      <c r="D13"/>
      <c r="E13"/>
      <c r="F13"/>
      <c r="G13"/>
      <c r="H13"/>
      <c r="I13"/>
      <c r="M13"/>
      <c r="N13"/>
      <c r="O13"/>
      <c r="P13"/>
      <c r="Q13"/>
      <c r="R13"/>
    </row>
    <row r="14" spans="1:18" ht="12">
      <c r="A14"/>
      <c r="B14"/>
      <c r="C14"/>
      <c r="D14"/>
      <c r="E14"/>
      <c r="F14"/>
      <c r="G14"/>
      <c r="H14"/>
      <c r="I14"/>
      <c r="M14"/>
      <c r="N14"/>
      <c r="O14"/>
      <c r="P14"/>
      <c r="Q14"/>
      <c r="R14"/>
    </row>
    <row r="15" spans="1:18" ht="12">
      <c r="A15" s="7" t="s">
        <v>10</v>
      </c>
      <c r="B15" s="12">
        <v>1.7899999999999998E-05</v>
      </c>
      <c r="C15"/>
      <c r="D15"/>
      <c r="E15"/>
      <c r="F15"/>
      <c r="G15"/>
      <c r="H15"/>
      <c r="I15"/>
      <c r="M15"/>
      <c r="N15"/>
      <c r="O15"/>
      <c r="P15"/>
      <c r="Q15"/>
      <c r="R15"/>
    </row>
    <row r="16" spans="1:18" ht="12">
      <c r="A16" s="7" t="s">
        <v>11</v>
      </c>
      <c r="B16" s="13">
        <v>3.1415</v>
      </c>
      <c r="C16"/>
      <c r="D16"/>
      <c r="E16"/>
      <c r="F16"/>
      <c r="G16"/>
      <c r="H16"/>
      <c r="I16"/>
      <c r="M16"/>
      <c r="N16"/>
      <c r="O16"/>
      <c r="P16"/>
      <c r="Q16"/>
      <c r="R16"/>
    </row>
    <row r="17" spans="1:18" ht="12">
      <c r="A17" s="7" t="s">
        <v>12</v>
      </c>
      <c r="B17" s="13">
        <v>0.025400000000000002</v>
      </c>
      <c r="C17"/>
      <c r="D17"/>
      <c r="E17"/>
      <c r="F17"/>
      <c r="G17"/>
      <c r="H17"/>
      <c r="I17"/>
      <c r="M17"/>
      <c r="N17"/>
      <c r="O17"/>
      <c r="P17"/>
      <c r="Q17"/>
      <c r="R17"/>
    </row>
    <row r="18" spans="1:18" ht="12">
      <c r="A18" s="7" t="s">
        <v>13</v>
      </c>
      <c r="B18" s="13">
        <v>0.1047</v>
      </c>
      <c r="C18"/>
      <c r="D18"/>
      <c r="E18"/>
      <c r="F18"/>
      <c r="G18"/>
      <c r="H18"/>
      <c r="I18"/>
      <c r="M18"/>
      <c r="N18"/>
      <c r="O18"/>
      <c r="P18"/>
      <c r="Q18"/>
      <c r="R18"/>
    </row>
    <row r="19" spans="1:10" ht="12">
      <c r="A19" s="7" t="s">
        <v>14</v>
      </c>
      <c r="B19" s="13">
        <v>1.3558000000000001</v>
      </c>
      <c r="C19"/>
      <c r="D19"/>
      <c r="E19"/>
      <c r="F19"/>
      <c r="G19"/>
      <c r="H19"/>
      <c r="I19"/>
      <c r="J19"/>
    </row>
    <row r="20" spans="1:9" ht="12">
      <c r="A20" s="7" t="s">
        <v>15</v>
      </c>
      <c r="B20" s="13">
        <v>550.22</v>
      </c>
      <c r="C20"/>
      <c r="D20"/>
      <c r="E20"/>
      <c r="F20"/>
      <c r="G20"/>
      <c r="H20"/>
      <c r="I20"/>
    </row>
    <row r="21" spans="1:13" ht="12">
      <c r="A21" s="10" t="s">
        <v>16</v>
      </c>
      <c r="B21" s="13">
        <v>0.487</v>
      </c>
      <c r="C21"/>
      <c r="D21"/>
      <c r="E21"/>
      <c r="F21"/>
      <c r="G21"/>
      <c r="H21"/>
      <c r="I21"/>
      <c r="J21"/>
      <c r="K21"/>
      <c r="L21"/>
      <c r="M21"/>
    </row>
    <row r="22" spans="1:12" ht="12">
      <c r="A22"/>
      <c r="B22"/>
      <c r="C22"/>
      <c r="D22"/>
      <c r="E22"/>
      <c r="F22"/>
      <c r="G22"/>
      <c r="H22"/>
      <c r="I22"/>
      <c r="K22"/>
      <c r="L22"/>
    </row>
    <row r="23" spans="1:14" ht="12">
      <c r="A23"/>
      <c r="B23"/>
      <c r="C23"/>
      <c r="D23"/>
      <c r="E23"/>
      <c r="F23"/>
      <c r="G23"/>
      <c r="H23" s="14" t="s">
        <v>17</v>
      </c>
      <c r="I23" s="15">
        <v>5</v>
      </c>
      <c r="J23"/>
      <c r="K23"/>
      <c r="L23"/>
      <c r="M23"/>
      <c r="N23"/>
    </row>
    <row r="24" spans="1:14" ht="12">
      <c r="A24"/>
      <c r="B24"/>
      <c r="C24"/>
      <c r="D24"/>
      <c r="E24"/>
      <c r="F24"/>
      <c r="G24"/>
      <c r="H24" s="16" t="s">
        <v>18</v>
      </c>
      <c r="I24" s="17">
        <v>3</v>
      </c>
      <c r="J24"/>
      <c r="K24"/>
      <c r="L24"/>
      <c r="M24"/>
      <c r="N24"/>
    </row>
    <row r="25" spans="1:14" ht="12">
      <c r="A25"/>
      <c r="B25" s="11" t="s">
        <v>19</v>
      </c>
      <c r="C25" s="18"/>
      <c r="D25" s="18"/>
      <c r="E25" s="18"/>
      <c r="F25"/>
      <c r="G25"/>
      <c r="H25" s="16" t="s">
        <v>20</v>
      </c>
      <c r="I25" s="17">
        <v>6</v>
      </c>
      <c r="J25"/>
      <c r="K25" s="9" t="s">
        <v>21</v>
      </c>
      <c r="M25"/>
      <c r="N25"/>
    </row>
    <row r="26" spans="1:14" ht="12">
      <c r="A26"/>
      <c r="B26"/>
      <c r="C26"/>
      <c r="D26"/>
      <c r="E26"/>
      <c r="F26"/>
      <c r="G26"/>
      <c r="H26"/>
      <c r="I26"/>
      <c r="J26" s="19" t="s">
        <v>22</v>
      </c>
      <c r="K26"/>
      <c r="M26" s="20"/>
      <c r="N26"/>
    </row>
    <row r="27" spans="1:14" ht="12">
      <c r="A27"/>
      <c r="B27" s="21" t="s">
        <v>23</v>
      </c>
      <c r="C27" s="22" t="s">
        <v>24</v>
      </c>
      <c r="D27" s="22" t="s">
        <v>25</v>
      </c>
      <c r="E27" s="22" t="s">
        <v>26</v>
      </c>
      <c r="F27"/>
      <c r="G27"/>
      <c r="H27"/>
      <c r="I27" s="19" t="s">
        <v>27</v>
      </c>
      <c r="J27" s="23">
        <f>($I$25+($I$23-($I$23-0))*$B$24)</f>
        <v>6</v>
      </c>
      <c r="K27" s="23">
        <f>($I$25+($I$23-($I$23-1))*$I$24)</f>
        <v>9</v>
      </c>
      <c r="L27" s="23">
        <f>($I$25+($I$23-($I$23-2))*$I$24)</f>
        <v>12</v>
      </c>
      <c r="M27" s="23">
        <f>($I$25+($I$23-($I$23-3))*$I$24)</f>
        <v>15</v>
      </c>
      <c r="N27" s="23">
        <f>($I$25+($I$23-($I$23-4))*$I$24)</f>
        <v>18</v>
      </c>
    </row>
    <row r="28" spans="1:14" ht="12">
      <c r="A28"/>
      <c r="B28" s="24">
        <f>I28*$B$18</f>
        <v>0</v>
      </c>
      <c r="C28" s="24">
        <f>($B$16*2*$C$6)*I28/60</f>
        <v>0</v>
      </c>
      <c r="D28" s="24">
        <f>C28*2*$B$16*$C$6</f>
        <v>0</v>
      </c>
      <c r="E28" s="24">
        <f>((2*(3*$B$15*D28*($C$6*$C$6-$C$8*$C$8)/$C$9))*B28)</f>
        <v>0</v>
      </c>
      <c r="F28"/>
      <c r="G28" s="14" t="s">
        <v>28</v>
      </c>
      <c r="H28" s="15">
        <v>10</v>
      </c>
      <c r="I28" s="25">
        <f>($H$30+($H$28-($H$28-0))*$H$29)</f>
        <v>0</v>
      </c>
      <c r="J28" s="26">
        <f>(J$27-1)*$E28/$B$19/$B$20</f>
        <v>0</v>
      </c>
      <c r="K28" s="26">
        <f>(K$27-1)*$E28/$B$19/$B$20</f>
        <v>0</v>
      </c>
      <c r="L28" s="26">
        <f>(L$27-1)*$E28/$B$19/$B$20</f>
        <v>0</v>
      </c>
      <c r="M28" s="26">
        <f>(M$27-1)*$E28/$B$19/$B$20</f>
        <v>0</v>
      </c>
      <c r="N28" s="26">
        <f>(N$27-1)*$E28/$B$19/$B$20</f>
        <v>0</v>
      </c>
    </row>
    <row r="29" spans="1:14" ht="12">
      <c r="A29"/>
      <c r="B29" s="24">
        <f>I29*$B$18</f>
        <v>314.1</v>
      </c>
      <c r="C29" s="24">
        <f>($B$16*2*$C$6)*I29/60</f>
        <v>38.89962375000001</v>
      </c>
      <c r="D29" s="24">
        <f>C29*2*$B$16*$C$6</f>
        <v>30.263614557831293</v>
      </c>
      <c r="E29" s="24">
        <f>((2*(3*$B$15*D29*($C$6*$C$6-$C$8*$C$8)/$C$9))*B29)</f>
        <v>23.5057606451515</v>
      </c>
      <c r="F29"/>
      <c r="G29" s="16" t="s">
        <v>29</v>
      </c>
      <c r="H29" s="17">
        <v>3000</v>
      </c>
      <c r="I29" s="25">
        <f>($H$30+($H$28-($H$28-1))*$H$29)</f>
        <v>3000</v>
      </c>
      <c r="J29" s="26">
        <f>(J$27-1)*$E29/$B$19/$B$20</f>
        <v>0.15754778862738789</v>
      </c>
      <c r="K29" s="26">
        <f>(K$27-1)*$E29/$B$19/$B$20</f>
        <v>0.2520764618038206</v>
      </c>
      <c r="L29" s="26">
        <f>(L$27-1)*$E29/$B$19/$B$20</f>
        <v>0.34660513498025336</v>
      </c>
      <c r="M29" s="26">
        <f>(M$27-1)*$E29/$B$19/$B$20</f>
        <v>0.44113380815668607</v>
      </c>
      <c r="N29" s="26">
        <f>(N$27-1)*$E29/$B$19/$B$20</f>
        <v>0.5356624813331188</v>
      </c>
    </row>
    <row r="30" spans="1:14" ht="12" customHeight="1">
      <c r="A30"/>
      <c r="B30" s="24">
        <f>I30*$B$18</f>
        <v>628.2</v>
      </c>
      <c r="C30" s="24">
        <f>($B$16*2*$C$6)*I30/60</f>
        <v>77.79924750000002</v>
      </c>
      <c r="D30" s="24">
        <f>C30*2*$B$16*$C$6</f>
        <v>60.527229115662585</v>
      </c>
      <c r="E30" s="24">
        <f>((2*(3*$B$15*D30*($C$6*$C$6-$C$8*$C$8)/$C$9))*B30)</f>
        <v>94.023042580606</v>
      </c>
      <c r="F30"/>
      <c r="G30" s="16" t="s">
        <v>30</v>
      </c>
      <c r="H30" s="17">
        <v>0</v>
      </c>
      <c r="I30" s="25">
        <f>($H$30+($H$28-($H$28-2))*$H$29)</f>
        <v>6000</v>
      </c>
      <c r="J30" s="26">
        <f>(J$27-1)*$E30/$B$19/$B$20</f>
        <v>0.6301911545095515</v>
      </c>
      <c r="K30" s="26">
        <f>(K$27-1)*$E30/$B$19/$B$20</f>
        <v>1.0083058472152824</v>
      </c>
      <c r="L30" s="26">
        <f>(L$27-1)*$E30/$B$19/$B$20</f>
        <v>1.3864205399210134</v>
      </c>
      <c r="M30" s="26">
        <f>(M$27-1)*$E30/$B$19/$B$20</f>
        <v>1.7645352326267443</v>
      </c>
      <c r="N30" s="26">
        <f>(N$27-1)*$E30/$B$19/$B$20</f>
        <v>2.142649925332475</v>
      </c>
    </row>
    <row r="31" spans="1:14" ht="13.5" customHeight="1">
      <c r="A31"/>
      <c r="B31" s="24">
        <f>I31*$B$18</f>
        <v>942.3000000000001</v>
      </c>
      <c r="C31" s="24">
        <f>($B$16*2*$C$6)*I31/60</f>
        <v>116.69887125000001</v>
      </c>
      <c r="D31" s="24">
        <f>C31*2*$B$16*$C$6</f>
        <v>90.79084367349388</v>
      </c>
      <c r="E31" s="24">
        <f>((2*(3*$B$15*D31*($C$6*$C$6-$C$8*$C$8)/$C$9))*B31)</f>
        <v>211.55184580636353</v>
      </c>
      <c r="F31"/>
      <c r="G31"/>
      <c r="H31"/>
      <c r="I31" s="25">
        <f>($H$30+($H$28-($H$28-3))*$H$29)</f>
        <v>9000</v>
      </c>
      <c r="J31" s="26">
        <f>(J$27-1)*$E31/$B$19/$B$20</f>
        <v>1.4179300976464908</v>
      </c>
      <c r="K31" s="26">
        <f>(K$27-1)*$E31/$B$19/$B$20</f>
        <v>2.268688156234386</v>
      </c>
      <c r="L31" s="26">
        <f>(L$27-1)*$E31/$B$19/$B$20</f>
        <v>3.1194462148222803</v>
      </c>
      <c r="M31" s="26">
        <f>(M$27-1)*$E31/$B$19/$B$20</f>
        <v>3.970204273410175</v>
      </c>
      <c r="N31" s="26">
        <f>(N$27-1)*$E31/$B$19/$B$20</f>
        <v>4.82096233199807</v>
      </c>
    </row>
    <row r="32" spans="1:14" ht="12">
      <c r="A32"/>
      <c r="B32" s="24">
        <f>I32*$B$18</f>
        <v>1256.4</v>
      </c>
      <c r="C32" s="24">
        <f>($B$16*2*$C$6)*I32/60</f>
        <v>155.59849500000004</v>
      </c>
      <c r="D32" s="24">
        <f>C32*2*$B$16*$C$6</f>
        <v>121.05445823132517</v>
      </c>
      <c r="E32" s="24">
        <f>((2*(3*$B$15*D32*($C$6*$C$6-$C$8*$C$8)/$C$9))*B32)</f>
        <v>376.092170322424</v>
      </c>
      <c r="F32"/>
      <c r="G32"/>
      <c r="H32"/>
      <c r="I32" s="25">
        <f>($H$30+($H$28-($H$28-4))*$H$29)</f>
        <v>12000</v>
      </c>
      <c r="J32" s="26">
        <f>(J$27-1)*$E32/$B$19/$B$20</f>
        <v>2.520764618038206</v>
      </c>
      <c r="K32" s="26">
        <f>(K$27-1)*$E32/$B$19/$B$20</f>
        <v>4.0332233888611295</v>
      </c>
      <c r="L32" s="26">
        <f>(L$27-1)*$E32/$B$19/$B$20</f>
        <v>5.545682159684054</v>
      </c>
      <c r="M32" s="26">
        <f>(M$27-1)*$E32/$B$19/$B$20</f>
        <v>7.058140930506977</v>
      </c>
      <c r="N32" s="26">
        <f>(N$27-1)*$E32/$B$19/$B$20</f>
        <v>8.5705997013299</v>
      </c>
    </row>
    <row r="33" spans="1:14" ht="12">
      <c r="A33"/>
      <c r="B33" s="24">
        <f>I33*$B$18</f>
        <v>1570.5</v>
      </c>
      <c r="C33" s="24">
        <f>($B$16*2*$C$6)*I33/60</f>
        <v>194.49811875000003</v>
      </c>
      <c r="D33" s="24">
        <f>C33*2*$B$16*$C$6</f>
        <v>151.31807278915645</v>
      </c>
      <c r="E33" s="24">
        <f>((2*(3*$B$15*D33*($C$6*$C$6-$C$8*$C$8)/$C$9))*B33)</f>
        <v>587.6440161287874</v>
      </c>
      <c r="F33"/>
      <c r="G33"/>
      <c r="H33"/>
      <c r="I33" s="25">
        <f>($H$30+($H$28-($H$28-5))*$H$29)</f>
        <v>15000</v>
      </c>
      <c r="J33" s="26">
        <f>(J$27-1)*$E33/$B$19/$B$20</f>
        <v>3.938694715684696</v>
      </c>
      <c r="K33" s="26">
        <f>(K$27-1)*$E33/$B$19/$B$20</f>
        <v>6.301911545095513</v>
      </c>
      <c r="L33" s="26">
        <f>(L$27-1)*$E33/$B$19/$B$20</f>
        <v>8.665128374506331</v>
      </c>
      <c r="M33" s="26">
        <f>(M$27-1)*$E33/$B$19/$B$20</f>
        <v>11.02834520391715</v>
      </c>
      <c r="N33" s="26">
        <f>(N$27-1)*$E33/$B$19/$B$20</f>
        <v>13.391562033327965</v>
      </c>
    </row>
    <row r="34" spans="1:14" ht="12">
      <c r="A34"/>
      <c r="B34" s="24">
        <f>I34*$B$18</f>
        <v>1884.6000000000001</v>
      </c>
      <c r="C34" s="24">
        <f>($B$16*2*$C$6)*I34/60</f>
        <v>233.39774250000002</v>
      </c>
      <c r="D34" s="24">
        <f>C34*2*$B$16*$C$6</f>
        <v>181.58168734698776</v>
      </c>
      <c r="E34" s="24">
        <f>((2*(3*$B$15*D34*($C$6*$C$6-$C$8*$C$8)/$C$9))*B34)</f>
        <v>846.2073832254541</v>
      </c>
      <c r="F34"/>
      <c r="G34"/>
      <c r="H34"/>
      <c r="I34" s="25">
        <f>($H$30+($H$28-($H$28-6))*$H$29)</f>
        <v>18000</v>
      </c>
      <c r="J34" s="26">
        <f>(J$27-1)*$E34/$B$19/$B$20</f>
        <v>5.671720390585963</v>
      </c>
      <c r="K34" s="26">
        <f>(K$27-1)*$E34/$B$19/$B$20</f>
        <v>9.074752624937544</v>
      </c>
      <c r="L34" s="26">
        <f>(L$27-1)*$E34/$B$19/$B$20</f>
        <v>12.477784859289121</v>
      </c>
      <c r="M34" s="26">
        <f>(M$27-1)*$E34/$B$19/$B$20</f>
        <v>15.8808170936407</v>
      </c>
      <c r="N34" s="26">
        <f>(N$27-1)*$E34/$B$19/$B$20</f>
        <v>19.28384932799228</v>
      </c>
    </row>
    <row r="35" spans="1:14" ht="12">
      <c r="A35"/>
      <c r="B35" s="24">
        <f>I35*$B$18</f>
        <v>2198.7</v>
      </c>
      <c r="C35" s="24">
        <f>($B$16*2*$C$6)*I35/60</f>
        <v>272.29736625000004</v>
      </c>
      <c r="D35" s="24">
        <f>C35*2*$B$16*$C$6</f>
        <v>211.84530190481905</v>
      </c>
      <c r="E35" s="24">
        <f>((2*(3*$B$15*D35*($C$6*$C$6-$C$8*$C$8)/$C$9))*B35)</f>
        <v>1151.7822716124233</v>
      </c>
      <c r="F35"/>
      <c r="G35"/>
      <c r="H35"/>
      <c r="I35" s="25">
        <f>($H$30+($H$28-($H$28-7))*$H$29)</f>
        <v>21000</v>
      </c>
      <c r="J35" s="26">
        <f>(J$27-1)*$E35/$B$19/$B$20</f>
        <v>7.719841642742003</v>
      </c>
      <c r="K35" s="26">
        <f>(K$27-1)*$E35/$B$19/$B$20</f>
        <v>12.351746628387207</v>
      </c>
      <c r="L35" s="26">
        <f>(L$27-1)*$E35/$B$19/$B$20</f>
        <v>16.98365161403241</v>
      </c>
      <c r="M35" s="26">
        <f>(M$27-1)*$E35/$B$19/$B$20</f>
        <v>21.615556599677614</v>
      </c>
      <c r="N35" s="26">
        <f>(N$27-1)*$E35/$B$19/$B$20</f>
        <v>26.247461585322817</v>
      </c>
    </row>
    <row r="36" spans="1:14" ht="12">
      <c r="A36"/>
      <c r="B36" s="24">
        <f>I36*$B$18</f>
        <v>2512.8</v>
      </c>
      <c r="C36" s="24">
        <f>($B$16*2*$C$6)*I36/60</f>
        <v>311.1969900000001</v>
      </c>
      <c r="D36" s="24">
        <f>C36*2*$B$16*$C$6</f>
        <v>242.10891646265034</v>
      </c>
      <c r="E36" s="24">
        <f>((2*(3*$B$15*D36*($C$6*$C$6-$C$8*$C$8)/$C$9))*B36)</f>
        <v>1504.368681289696</v>
      </c>
      <c r="F36"/>
      <c r="G36"/>
      <c r="H36"/>
      <c r="I36" s="25">
        <f>($H$30+($H$28-($H$28-8))*$H$29)</f>
        <v>24000</v>
      </c>
      <c r="J36" s="26">
        <f>(J$27-1)*$E36/$B$19/$B$20</f>
        <v>10.083058472152825</v>
      </c>
      <c r="K36" s="26">
        <f>(K$27-1)*$E36/$B$19/$B$20</f>
        <v>16.132893555444518</v>
      </c>
      <c r="L36" s="26">
        <f>(L$27-1)*$E36/$B$19/$B$20</f>
        <v>22.182728638736215</v>
      </c>
      <c r="M36" s="26">
        <f>(M$27-1)*$E36/$B$19/$B$20</f>
        <v>28.23256372202791</v>
      </c>
      <c r="N36" s="26">
        <f>(N$27-1)*$E36/$B$19/$B$20</f>
        <v>34.2823988053196</v>
      </c>
    </row>
    <row r="37" spans="1:14" ht="12">
      <c r="A37"/>
      <c r="B37" s="24">
        <f>I37*$B$18</f>
        <v>2826.9</v>
      </c>
      <c r="C37" s="24">
        <f>($B$16*2*$C$6)*I37/60</f>
        <v>350.0966137500001</v>
      </c>
      <c r="D37" s="24">
        <f>C37*2*$B$16*$C$6</f>
        <v>272.37253102048163</v>
      </c>
      <c r="E37" s="24">
        <f>((2*(3*$B$15*D37*($C$6*$C$6-$C$8*$C$8)/$C$9))*B37)</f>
        <v>1903.9666122572714</v>
      </c>
      <c r="F37"/>
      <c r="G37"/>
      <c r="H37"/>
      <c r="I37" s="25">
        <f>($H$30+($H$28-($H$28-9))*$H$29)</f>
        <v>27000</v>
      </c>
      <c r="J37" s="26">
        <f>(J$27-1)*$E37/$B$19/$B$20</f>
        <v>12.761370878818417</v>
      </c>
      <c r="K37" s="26">
        <f>(K$27-1)*$E37/$B$19/$B$20</f>
        <v>20.418193406109467</v>
      </c>
      <c r="L37" s="26">
        <f>(L$27-1)*$E37/$B$19/$B$20</f>
        <v>28.075015933400515</v>
      </c>
      <c r="M37" s="26">
        <f>(M$27-1)*$E37/$B$19/$B$20</f>
        <v>35.73183846069157</v>
      </c>
      <c r="N37" s="26">
        <f>(N$27-1)*$E37/$B$19/$B$20</f>
        <v>43.38866098798262</v>
      </c>
    </row>
    <row r="38" spans="1:7" ht="12">
      <c r="A38"/>
      <c r="B38"/>
      <c r="C38"/>
      <c r="D38"/>
      <c r="E38"/>
      <c r="F38"/>
      <c r="G38"/>
    </row>
    <row r="39" spans="1:7" ht="12">
      <c r="A39"/>
      <c r="B39"/>
      <c r="C39"/>
      <c r="D39"/>
      <c r="E39"/>
      <c r="F39"/>
      <c r="G39"/>
    </row>
    <row r="40" spans="1:7" ht="12">
      <c r="A40"/>
      <c r="B40"/>
      <c r="C40"/>
      <c r="D40"/>
      <c r="E40"/>
      <c r="F40"/>
      <c r="G40"/>
    </row>
    <row r="41" spans="1:7" ht="12">
      <c r="A41"/>
      <c r="B41"/>
      <c r="C41"/>
      <c r="D41"/>
      <c r="E41"/>
      <c r="F41"/>
      <c r="G41"/>
    </row>
    <row r="42" spans="1:8" ht="12">
      <c r="A42"/>
      <c r="B42"/>
      <c r="C42"/>
      <c r="D42"/>
      <c r="G42" s="22"/>
      <c r="H42"/>
    </row>
    <row r="43" spans="1:8" ht="12">
      <c r="A43"/>
      <c r="B43"/>
      <c r="C43"/>
      <c r="D43"/>
      <c r="E43" s="22"/>
      <c r="F43" s="22"/>
      <c r="G43" s="27"/>
      <c r="H43" s="22"/>
    </row>
    <row r="44" spans="5:8" ht="12">
      <c r="E44" s="28"/>
      <c r="F44" s="28"/>
      <c r="G44" s="27"/>
      <c r="H44" s="27"/>
    </row>
    <row r="45" spans="5:8" ht="12">
      <c r="E45" s="28"/>
      <c r="F45" s="28"/>
      <c r="G45" s="27"/>
      <c r="H45" s="27"/>
    </row>
    <row r="46" spans="5:8" ht="12">
      <c r="E46" s="28"/>
      <c r="F46" s="28"/>
      <c r="G46" s="27"/>
      <c r="H46" s="27"/>
    </row>
    <row r="47" spans="5:8" ht="12">
      <c r="E47" s="28"/>
      <c r="F47" s="28"/>
      <c r="G47" s="27"/>
      <c r="H47" s="27"/>
    </row>
    <row r="48" spans="5:8" ht="12">
      <c r="E48" s="28"/>
      <c r="F48" s="28"/>
      <c r="G48"/>
      <c r="H48" s="27"/>
    </row>
    <row r="49" spans="5:8" ht="12">
      <c r="E49"/>
      <c r="F49"/>
      <c r="G49"/>
      <c r="H49"/>
    </row>
    <row r="50" spans="5:7" ht="12">
      <c r="E50" s="19"/>
      <c r="F50"/>
      <c r="G50"/>
    </row>
    <row r="51" spans="5:8" ht="12">
      <c r="E51" s="8"/>
      <c r="F51"/>
      <c r="G51"/>
      <c r="H51" s="10"/>
    </row>
    <row r="52" spans="5:8" ht="12">
      <c r="E52" s="8"/>
      <c r="F52"/>
      <c r="G52"/>
      <c r="H52"/>
    </row>
    <row r="53" spans="5:8" ht="12">
      <c r="E53" s="8"/>
      <c r="F53"/>
      <c r="H53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2005-09-22T04:41:48Z</dcterms:created>
  <dcterms:modified xsi:type="dcterms:W3CDTF">2005-09-28T04:13:24Z</dcterms:modified>
  <cp:category/>
  <cp:version/>
  <cp:contentType/>
  <cp:contentStatus/>
  <cp:revision>23</cp:revision>
</cp:coreProperties>
</file>